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autoCompressPictures="0"/>
  <mc:AlternateContent xmlns:mc="http://schemas.openxmlformats.org/markup-compatibility/2006">
    <mc:Choice Requires="x15">
      <x15ac:absPath xmlns:x15ac="http://schemas.microsoft.com/office/spreadsheetml/2010/11/ac" url="C:\Users\etsai\Documents\Work from home\Staub.ca Web Content Enhancement\"/>
    </mc:Choice>
  </mc:AlternateContent>
  <xr:revisionPtr revIDLastSave="0" documentId="8_{3E2527C7-58A4-4109-9B26-493C946A45F3}" xr6:coauthVersionLast="45" xr6:coauthVersionMax="45" xr10:uidLastSave="{00000000-0000-0000-0000-000000000000}"/>
  <bookViews>
    <workbookView xWindow="-28920" yWindow="-120" windowWidth="29040" windowHeight="15840" xr2:uid="{00000000-000D-0000-FFFF-FFFF00000000}"/>
  </bookViews>
  <sheets>
    <sheet name="70V Landscape System" sheetId="1" r:id="rId1"/>
    <sheet name="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25" i="1" l="1"/>
  <c r="J26" i="1"/>
  <c r="J18" i="1"/>
  <c r="I22" i="2"/>
  <c r="J5" i="2"/>
  <c r="I25" i="2"/>
  <c r="I26" i="2" s="1"/>
  <c r="J11" i="1" s="1"/>
  <c r="C12" i="1"/>
  <c r="I18" i="2"/>
  <c r="I25" i="1"/>
  <c r="L13" i="2"/>
  <c r="I19" i="2"/>
  <c r="J13" i="2"/>
  <c r="I26" i="1"/>
  <c r="L15" i="2"/>
  <c r="L14" i="2"/>
  <c r="L12" i="2"/>
  <c r="L11" i="2"/>
  <c r="L10" i="2"/>
  <c r="L9" i="2"/>
  <c r="J15" i="2"/>
  <c r="J14" i="2"/>
  <c r="J12" i="2"/>
  <c r="J11" i="2"/>
  <c r="J10" i="2"/>
  <c r="L5" i="2"/>
  <c r="J9" i="2"/>
  <c r="I14" i="1"/>
  <c r="E14" i="1"/>
  <c r="G14" i="1" s="1"/>
  <c r="J20" i="1" l="1"/>
  <c r="J12" i="1"/>
  <c r="I27" i="1" l="1"/>
  <c r="J21" i="1"/>
  <c r="J27" i="1" s="1"/>
</calcChain>
</file>

<file path=xl/sharedStrings.xml><?xml version="1.0" encoding="utf-8"?>
<sst xmlns="http://schemas.openxmlformats.org/spreadsheetml/2006/main" count="68" uniqueCount="45">
  <si>
    <t>Model:</t>
  </si>
  <si>
    <t>Quantity:</t>
  </si>
  <si>
    <t>Tap Setting:</t>
  </si>
  <si>
    <t>ES-LS-SAT-8-BRN</t>
  </si>
  <si>
    <t>Select</t>
  </si>
  <si>
    <t>ES-LS-BSUB-12-CPR</t>
  </si>
  <si>
    <t>ES-LS-SAT-6-BRN</t>
  </si>
  <si>
    <t>ES-LS-SAT-4-BRN</t>
  </si>
  <si>
    <t>Total Impedance:</t>
  </si>
  <si>
    <t>CDi-1000</t>
  </si>
  <si>
    <t>CDi-2000</t>
  </si>
  <si>
    <t>ES-LS-HSUB-10-BLK</t>
  </si>
  <si>
    <t>SPEAKER TAP SETTINGS</t>
  </si>
  <si>
    <t>SUBWOOFER LIST</t>
  </si>
  <si>
    <t>SATELLITE LIST</t>
  </si>
  <si>
    <t>AMPLIFIER CALCULATIONS</t>
  </si>
  <si>
    <t>Line Loss</t>
  </si>
  <si>
    <t>Wire satellites only to CH2</t>
  </si>
  <si>
    <t>Rated</t>
  </si>
  <si>
    <t>w/ Line Loss</t>
  </si>
  <si>
    <t>Subwoofer Channel</t>
  </si>
  <si>
    <t>70V Satellites Channel</t>
  </si>
  <si>
    <t>Subwoofer (calculated from first tab)</t>
  </si>
  <si>
    <t>Satellites (from first tab)</t>
  </si>
  <si>
    <t>amplifier selection</t>
  </si>
  <si>
    <t>Power (Watts)</t>
  </si>
  <si>
    <t>Recommended Amplifier:</t>
  </si>
  <si>
    <t>Watts per sub:</t>
  </si>
  <si>
    <t>SKU</t>
  </si>
  <si>
    <t>Qty</t>
  </si>
  <si>
    <t>CR-CDi1000-LSCAPE</t>
  </si>
  <si>
    <t>CR-CDi2000-LSCAPE</t>
  </si>
  <si>
    <t>SYSTEM CALCULATOR</t>
  </si>
  <si>
    <t>Crown Channel 1 (Subs)</t>
  </si>
  <si>
    <t>Crown Channel 2 (Sats)</t>
  </si>
  <si>
    <t>If using subwoofer(s), they must be on CH1 by themselves.</t>
  </si>
  <si>
    <t>This calculator provides an easy way to plan your Episode Landscape speaker system. For the best performance, it assumes you are using 70V satellites, 8-ohm subwoofers (optional), and a Crown Amplifier.</t>
  </si>
  <si>
    <r>
      <t xml:space="preserve">Total System Power (Watts):
</t>
    </r>
    <r>
      <rPr>
        <i/>
        <sz val="8"/>
        <color theme="1"/>
        <rFont val="Calibri"/>
        <family val="2"/>
        <scheme val="minor"/>
      </rPr>
      <t>Assumes a 20% line loss</t>
    </r>
  </si>
  <si>
    <t>Channel 1 Total Power:</t>
  </si>
  <si>
    <t>Channel 2 Total Power:</t>
  </si>
  <si>
    <r>
      <rPr>
        <b/>
        <sz val="11"/>
        <color theme="1"/>
        <rFont val="Calibri"/>
        <family val="2"/>
        <scheme val="minor"/>
      </rPr>
      <t xml:space="preserve">HOW TO USE THIS TOOL:
Step 1: </t>
    </r>
    <r>
      <rPr>
        <sz val="11"/>
        <color theme="1"/>
        <rFont val="Calibri"/>
        <family val="2"/>
        <scheme val="minor"/>
      </rPr>
      <t xml:space="preserve">Channel 1, use the drop-down list to select the subwoofer model, then input the quantity to calculate the total impedance (2 ohm minimum).
</t>
    </r>
    <r>
      <rPr>
        <b/>
        <sz val="11"/>
        <color theme="1"/>
        <rFont val="Calibri"/>
        <family val="2"/>
        <scheme val="minor"/>
      </rPr>
      <t xml:space="preserve">Step 2: </t>
    </r>
    <r>
      <rPr>
        <sz val="11"/>
        <color theme="1"/>
        <rFont val="Calibri"/>
        <family val="2"/>
        <scheme val="minor"/>
      </rPr>
      <t xml:space="preserve">Channel 2, use the drop-down lists to set the satellite model and tap setting for each selection. Input the quantity at each tap setting to calculate the total power consumption. Once all values have been set, the Total System Power, Recommended Amplifier, and Equipment List will be populated. Copy and paste the items in the Equipment List into the Quick Order Pad on the Snap website.
</t>
    </r>
    <r>
      <rPr>
        <i/>
        <sz val="11"/>
        <color theme="1"/>
        <rFont val="Calibri"/>
        <family val="2"/>
        <scheme val="minor"/>
      </rPr>
      <t xml:space="preserve">NOTE: Channel 1 is for Subwoofers, and Channel 2 is for Satellites. Due to amplifier DSP settings, only one type of speaker should be used per channel (don't mix and match speaker types). </t>
    </r>
  </si>
  <si>
    <t>ES-LS-BSUB-10-CPR</t>
  </si>
  <si>
    <t>ES-LS-BSUB-8-CPR</t>
  </si>
  <si>
    <t>QUICK ORDER (paste to quick order pad)</t>
  </si>
  <si>
    <t>EQUIPMENT (copy this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</si>
</sst>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i/>
      <sz val="11"/>
      <color theme="1"/>
      <name val="Calibri"/>
      <family val="2"/>
      <scheme val="minor"/>
    </font>
    <font>
      <sz val="11"/>
      <color theme="1"/>
      <name val="Calibri"/>
      <family val="2"/>
      <scheme val="minor"/>
    </font>
    <font>
      <b/>
      <sz val="11"/>
      <color theme="1"/>
      <name val="Calibri"/>
      <family val="2"/>
      <scheme val="minor"/>
    </font>
    <font>
      <i/>
      <sz val="8"/>
      <color theme="1"/>
      <name val="Calibri"/>
      <family val="2"/>
      <scheme val="minor"/>
    </font>
    <font>
      <b/>
      <sz val="11"/>
      <color theme="0"/>
      <name val="Calibri"/>
      <family val="2"/>
      <scheme val="minor"/>
    </font>
    <font>
      <b/>
      <i/>
      <sz val="8"/>
      <color theme="1"/>
      <name val="Calibri"/>
      <family val="2"/>
      <scheme val="minor"/>
    </font>
    <font>
      <i/>
      <sz val="9"/>
      <color theme="1"/>
      <name val="Calibri"/>
      <family val="2"/>
      <scheme val="minor"/>
    </font>
    <font>
      <u/>
      <sz val="11"/>
      <color theme="10"/>
      <name val="Calibri"/>
      <family val="2"/>
      <scheme val="minor"/>
    </font>
    <font>
      <b/>
      <u/>
      <sz val="11"/>
      <color theme="10"/>
      <name val="Calibri"/>
      <family val="2"/>
      <scheme val="minor"/>
    </font>
  </fonts>
  <fills count="6">
    <fill>
      <patternFill patternType="none"/>
    </fill>
    <fill>
      <patternFill patternType="gray125"/>
    </fill>
    <fill>
      <patternFill patternType="solid">
        <fgColor theme="1"/>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9" tint="0.59999389629810485"/>
        <bgColor indexed="64"/>
      </patternFill>
    </fill>
  </fills>
  <borders count="11">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9" fontId="2" fillId="0" borderId="0" applyFont="0" applyFill="0" applyBorder="0" applyAlignment="0" applyProtection="0"/>
    <xf numFmtId="0" fontId="8" fillId="0" borderId="0" applyNumberFormat="0" applyFill="0" applyBorder="0" applyAlignment="0" applyProtection="0"/>
  </cellStyleXfs>
  <cellXfs count="57">
    <xf numFmtId="0" fontId="0" fillId="0" borderId="0" xfId="0"/>
    <xf numFmtId="0" fontId="0" fillId="0" borderId="0" xfId="0" applyAlignment="1">
      <alignment horizontal="right"/>
    </xf>
    <xf numFmtId="0" fontId="0" fillId="0" borderId="0" xfId="0" applyAlignment="1">
      <alignment horizontal="center"/>
    </xf>
    <xf numFmtId="0" fontId="3" fillId="0" borderId="0" xfId="0" applyFont="1"/>
    <xf numFmtId="0" fontId="3" fillId="0" borderId="0" xfId="0" applyFont="1" applyAlignment="1">
      <alignment horizontal="center"/>
    </xf>
    <xf numFmtId="9" fontId="0" fillId="0" borderId="0" xfId="1" applyFont="1"/>
    <xf numFmtId="1" fontId="0" fillId="0" borderId="0" xfId="0" applyNumberFormat="1"/>
    <xf numFmtId="164" fontId="0" fillId="0" borderId="0" xfId="0" applyNumberFormat="1"/>
    <xf numFmtId="0" fontId="0" fillId="0" borderId="0" xfId="0" applyAlignment="1">
      <alignment horizontal="left" vertical="center" wrapText="1"/>
    </xf>
    <xf numFmtId="0" fontId="0" fillId="0" borderId="0" xfId="0" applyAlignment="1">
      <alignment horizontal="left" vertical="center"/>
    </xf>
    <xf numFmtId="0" fontId="0" fillId="0" borderId="0" xfId="0" applyBorder="1"/>
    <xf numFmtId="0" fontId="0" fillId="0" borderId="0" xfId="0" applyBorder="1" applyAlignment="1">
      <alignment horizontal="right"/>
    </xf>
    <xf numFmtId="0" fontId="0" fillId="0" borderId="1" xfId="0" applyBorder="1" applyAlignment="1">
      <alignment horizontal="right"/>
    </xf>
    <xf numFmtId="164" fontId="0" fillId="0" borderId="1" xfId="0" applyNumberFormat="1" applyBorder="1" applyAlignment="1">
      <alignment horizontal="left"/>
    </xf>
    <xf numFmtId="0" fontId="0" fillId="0" borderId="1" xfId="0" applyBorder="1"/>
    <xf numFmtId="0" fontId="0" fillId="0" borderId="0" xfId="0" applyFill="1" applyBorder="1" applyAlignment="1">
      <alignment horizontal="right"/>
    </xf>
    <xf numFmtId="0" fontId="0" fillId="0" borderId="2" xfId="0" applyBorder="1"/>
    <xf numFmtId="0" fontId="0" fillId="0" borderId="4" xfId="0" applyBorder="1"/>
    <xf numFmtId="0" fontId="0" fillId="0" borderId="5" xfId="0" applyBorder="1"/>
    <xf numFmtId="0" fontId="0" fillId="0" borderId="6" xfId="0" applyBorder="1" applyAlignment="1">
      <alignment horizontal="right"/>
    </xf>
    <xf numFmtId="0" fontId="0" fillId="3" borderId="0" xfId="0" applyFill="1" applyBorder="1" applyAlignment="1"/>
    <xf numFmtId="0" fontId="0" fillId="3" borderId="0" xfId="0" applyFill="1" applyBorder="1"/>
    <xf numFmtId="0" fontId="3" fillId="0" borderId="7" xfId="0" applyFont="1" applyBorder="1"/>
    <xf numFmtId="0" fontId="0" fillId="0" borderId="7" xfId="0" applyBorder="1"/>
    <xf numFmtId="0" fontId="3" fillId="4" borderId="8" xfId="0" applyFont="1" applyFill="1" applyBorder="1" applyAlignment="1">
      <alignment horizontal="center"/>
    </xf>
    <xf numFmtId="0" fontId="0" fillId="4" borderId="8" xfId="0" applyFill="1" applyBorder="1" applyAlignment="1">
      <alignment horizontal="center"/>
    </xf>
    <xf numFmtId="0" fontId="0" fillId="4" borderId="6" xfId="0" applyFill="1" applyBorder="1" applyAlignment="1">
      <alignment horizontal="center"/>
    </xf>
    <xf numFmtId="0" fontId="3" fillId="0" borderId="1" xfId="0" applyFont="1" applyBorder="1" applyAlignment="1">
      <alignment horizontal="right"/>
    </xf>
    <xf numFmtId="0" fontId="0" fillId="4" borderId="7" xfId="0" applyFill="1" applyBorder="1" applyAlignment="1"/>
    <xf numFmtId="0" fontId="3" fillId="4" borderId="7" xfId="0" applyFont="1" applyFill="1" applyBorder="1" applyAlignment="1"/>
    <xf numFmtId="0" fontId="0" fillId="4" borderId="5" xfId="0" applyFill="1" applyBorder="1" applyAlignment="1"/>
    <xf numFmtId="0" fontId="3" fillId="0" borderId="2" xfId="0" applyFont="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3" fillId="0" borderId="8" xfId="0" applyFont="1" applyBorder="1" applyAlignment="1">
      <alignment horizontal="right"/>
    </xf>
    <xf numFmtId="0" fontId="0" fillId="0" borderId="8" xfId="0" applyBorder="1"/>
    <xf numFmtId="0" fontId="1" fillId="0" borderId="7" xfId="0" applyFont="1" applyBorder="1" applyAlignment="1">
      <alignment horizontal="left" wrapText="1"/>
    </xf>
    <xf numFmtId="0" fontId="0" fillId="0" borderId="9" xfId="0" applyBorder="1"/>
    <xf numFmtId="0" fontId="0" fillId="0" borderId="10" xfId="0" applyBorder="1"/>
    <xf numFmtId="0" fontId="7" fillId="0" borderId="5" xfId="0" applyFont="1" applyBorder="1" applyAlignment="1">
      <alignment horizontal="right"/>
    </xf>
    <xf numFmtId="0" fontId="7" fillId="0" borderId="6" xfId="0" applyFont="1" applyBorder="1" applyAlignment="1">
      <alignment horizontal="right"/>
    </xf>
    <xf numFmtId="0" fontId="0" fillId="5" borderId="0" xfId="0" applyFill="1" applyBorder="1" applyAlignment="1">
      <alignment horizontal="left"/>
    </xf>
    <xf numFmtId="0" fontId="6" fillId="0" borderId="7" xfId="0" applyFont="1" applyBorder="1" applyAlignment="1">
      <alignment horizontal="left" vertical="top" wrapText="1"/>
    </xf>
    <xf numFmtId="0" fontId="6" fillId="0" borderId="5" xfId="0" applyFont="1" applyBorder="1" applyAlignment="1">
      <alignment horizontal="left" vertical="top" wrapText="1"/>
    </xf>
    <xf numFmtId="0" fontId="0" fillId="0" borderId="0" xfId="0" applyFont="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right" wrapText="1"/>
    </xf>
    <xf numFmtId="0" fontId="3" fillId="0" borderId="3" xfId="0" applyFont="1" applyBorder="1" applyAlignment="1">
      <alignment horizontal="right" wrapText="1"/>
    </xf>
    <xf numFmtId="0" fontId="0" fillId="0" borderId="0" xfId="0" applyBorder="1" applyAlignment="1">
      <alignment horizontal="center"/>
    </xf>
    <xf numFmtId="0" fontId="0" fillId="0" borderId="0" xfId="0" applyAlignment="1">
      <alignment horizontal="left" vertical="center" wrapText="1"/>
    </xf>
    <xf numFmtId="0" fontId="0" fillId="0" borderId="0" xfId="0" applyAlignment="1">
      <alignment horizontal="left" vertical="center"/>
    </xf>
    <xf numFmtId="0" fontId="9" fillId="4" borderId="9" xfId="2" applyFont="1" applyFill="1" applyBorder="1" applyAlignment="1">
      <alignment horizontal="center"/>
    </xf>
    <xf numFmtId="0" fontId="9" fillId="4" borderId="10" xfId="2" applyFont="1" applyFill="1" applyBorder="1" applyAlignment="1">
      <alignment horizontal="center"/>
    </xf>
    <xf numFmtId="0" fontId="5" fillId="2" borderId="2" xfId="0" applyFont="1" applyFill="1" applyBorder="1" applyAlignment="1">
      <alignment horizontal="center"/>
    </xf>
    <xf numFmtId="0" fontId="5" fillId="2" borderId="4" xfId="0" applyFont="1" applyFill="1" applyBorder="1" applyAlignment="1">
      <alignment horizontal="center"/>
    </xf>
    <xf numFmtId="0" fontId="3" fillId="0" borderId="0" xfId="0" applyFont="1" applyAlignment="1">
      <alignment horizontal="center"/>
    </xf>
    <xf numFmtId="0" fontId="0" fillId="0" borderId="0" xfId="0"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ED1201"/>
      <color rgb="FFFF7F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472110</xdr:colOff>
      <xdr:row>0</xdr:row>
      <xdr:rowOff>132521</xdr:rowOff>
    </xdr:from>
    <xdr:to>
      <xdr:col>2</xdr:col>
      <xdr:colOff>588066</xdr:colOff>
      <xdr:row>4</xdr:row>
      <xdr:rowOff>158139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472110" y="132521"/>
          <a:ext cx="2724978" cy="7876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napav.com/shop/UserAccountView?currentSelection=quickOrderSlct&amp;catalogId=10010&amp;langId=-1&amp;storeId=101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28"/>
  <sheetViews>
    <sheetView tabSelected="1" zoomScale="115" zoomScaleNormal="115" zoomScalePageLayoutView="115" workbookViewId="0">
      <selection activeCell="C16" sqref="C16"/>
    </sheetView>
  </sheetViews>
  <sheetFormatPr defaultColWidth="8.77734375" defaultRowHeight="14.4" x14ac:dyDescent="0.3"/>
  <cols>
    <col min="1" max="1" width="22.6640625" customWidth="1"/>
    <col min="2" max="2" width="16.44140625" bestFit="1" customWidth="1"/>
    <col min="3" max="3" width="20.6640625" customWidth="1"/>
    <col min="4" max="4" width="11.44140625" bestFit="1" customWidth="1"/>
    <col min="5" max="5" width="20.6640625" customWidth="1"/>
    <col min="6" max="6" width="11.44140625" bestFit="1" customWidth="1"/>
    <col min="7" max="7" width="20.6640625" customWidth="1"/>
    <col min="8" max="8" width="11.44140625" bestFit="1" customWidth="1"/>
    <col min="9" max="9" width="20.6640625" customWidth="1"/>
    <col min="10" max="10" width="20.109375" customWidth="1"/>
  </cols>
  <sheetData>
    <row r="2" spans="1:10" x14ac:dyDescent="0.3">
      <c r="D2" s="44" t="s">
        <v>36</v>
      </c>
      <c r="E2" s="45"/>
      <c r="F2" s="45"/>
      <c r="G2" s="45"/>
      <c r="H2" s="45"/>
      <c r="I2" s="45"/>
      <c r="J2" s="45"/>
    </row>
    <row r="3" spans="1:10" x14ac:dyDescent="0.3">
      <c r="D3" s="45"/>
      <c r="E3" s="45"/>
      <c r="F3" s="45"/>
      <c r="G3" s="45"/>
      <c r="H3" s="45"/>
      <c r="I3" s="45"/>
      <c r="J3" s="45"/>
    </row>
    <row r="4" spans="1:10" x14ac:dyDescent="0.3">
      <c r="D4" s="45"/>
      <c r="E4" s="45"/>
      <c r="F4" s="45"/>
      <c r="G4" s="45"/>
      <c r="H4" s="45"/>
      <c r="I4" s="45"/>
      <c r="J4" s="45"/>
    </row>
    <row r="5" spans="1:10" ht="34.5" customHeight="1" x14ac:dyDescent="0.3">
      <c r="D5" s="45"/>
      <c r="E5" s="45"/>
      <c r="F5" s="45"/>
      <c r="G5" s="45"/>
      <c r="H5" s="45"/>
      <c r="I5" s="45"/>
      <c r="J5" s="45"/>
    </row>
    <row r="6" spans="1:10" ht="99" customHeight="1" x14ac:dyDescent="0.3">
      <c r="A6" s="49" t="s">
        <v>40</v>
      </c>
      <c r="B6" s="50"/>
      <c r="C6" s="50"/>
      <c r="D6" s="50"/>
      <c r="E6" s="50"/>
      <c r="F6" s="50"/>
      <c r="G6" s="50"/>
      <c r="H6" s="50"/>
      <c r="I6" s="50"/>
      <c r="J6" s="50"/>
    </row>
    <row r="7" spans="1:10" ht="16.5" customHeight="1" thickBot="1" x14ac:dyDescent="0.35">
      <c r="A7" s="8"/>
      <c r="B7" s="9"/>
      <c r="C7" s="9"/>
      <c r="D7" s="9"/>
      <c r="E7" s="9"/>
      <c r="F7" s="9"/>
      <c r="G7" s="9"/>
      <c r="H7" s="9"/>
      <c r="I7" s="9"/>
      <c r="J7" s="9"/>
    </row>
    <row r="8" spans="1:10" ht="16.5" customHeight="1" x14ac:dyDescent="0.3">
      <c r="A8" s="31" t="s">
        <v>32</v>
      </c>
      <c r="B8" s="32"/>
      <c r="C8" s="32"/>
      <c r="D8" s="32"/>
      <c r="E8" s="32"/>
      <c r="F8" s="32"/>
      <c r="G8" s="32"/>
      <c r="H8" s="32"/>
      <c r="I8" s="32"/>
      <c r="J8" s="33"/>
    </row>
    <row r="9" spans="1:10" x14ac:dyDescent="0.3">
      <c r="A9" s="23"/>
      <c r="B9" s="48"/>
      <c r="C9" s="48"/>
      <c r="D9" s="48"/>
      <c r="E9" s="48"/>
      <c r="F9" s="48"/>
      <c r="G9" s="48"/>
      <c r="H9" s="48"/>
      <c r="I9" s="48"/>
      <c r="J9" s="34" t="s">
        <v>25</v>
      </c>
    </row>
    <row r="10" spans="1:10" ht="15" thickBot="1" x14ac:dyDescent="0.35">
      <c r="A10" s="22" t="s">
        <v>33</v>
      </c>
      <c r="B10" s="11" t="s">
        <v>0</v>
      </c>
      <c r="C10" s="20" t="s">
        <v>4</v>
      </c>
      <c r="D10" s="11"/>
      <c r="E10" s="10"/>
      <c r="F10" s="11"/>
      <c r="G10" s="10"/>
      <c r="H10" s="10"/>
      <c r="I10" s="10"/>
      <c r="J10" s="35"/>
    </row>
    <row r="11" spans="1:10" ht="15" customHeight="1" x14ac:dyDescent="0.3">
      <c r="A11" s="42" t="s">
        <v>35</v>
      </c>
      <c r="B11" s="11" t="s">
        <v>1</v>
      </c>
      <c r="C11" s="41"/>
      <c r="D11" s="11"/>
      <c r="E11" s="10"/>
      <c r="F11" s="11"/>
      <c r="G11" s="10"/>
      <c r="H11" s="11"/>
      <c r="I11" s="16" t="s">
        <v>38</v>
      </c>
      <c r="J11" s="17">
        <f>IFERROR(Data!I26,0)</f>
        <v>0</v>
      </c>
    </row>
    <row r="12" spans="1:10" ht="15" customHeight="1" thickBot="1" x14ac:dyDescent="0.35">
      <c r="A12" s="43"/>
      <c r="B12" s="12" t="s">
        <v>8</v>
      </c>
      <c r="C12" s="13" t="str">
        <f>IF(C10&lt;&gt;"Select",IFERROR(1/(C11*(1/8)),""),"")</f>
        <v/>
      </c>
      <c r="D12" s="12"/>
      <c r="E12" s="14"/>
      <c r="F12" s="12"/>
      <c r="G12" s="14"/>
      <c r="H12" s="12"/>
      <c r="I12" s="39" t="s">
        <v>27</v>
      </c>
      <c r="J12" s="40">
        <f>IFERROR(J11/C11,0)</f>
        <v>0</v>
      </c>
    </row>
    <row r="13" spans="1:10" x14ac:dyDescent="0.3">
      <c r="A13" s="36"/>
      <c r="B13" s="11"/>
      <c r="C13" s="10"/>
      <c r="D13" s="11"/>
      <c r="E13" s="10"/>
      <c r="F13" s="11"/>
      <c r="G13" s="10"/>
      <c r="H13" s="11"/>
      <c r="I13" s="10"/>
      <c r="J13" s="35"/>
    </row>
    <row r="14" spans="1:10" x14ac:dyDescent="0.3">
      <c r="A14" s="22" t="s">
        <v>34</v>
      </c>
      <c r="B14" s="11" t="s">
        <v>0</v>
      </c>
      <c r="C14" s="21" t="s">
        <v>4</v>
      </c>
      <c r="D14" s="11" t="s">
        <v>0</v>
      </c>
      <c r="E14" s="21" t="str">
        <f>C14</f>
        <v>Select</v>
      </c>
      <c r="F14" s="11" t="s">
        <v>0</v>
      </c>
      <c r="G14" s="21" t="str">
        <f>E14</f>
        <v>Select</v>
      </c>
      <c r="H14" s="11" t="s">
        <v>0</v>
      </c>
      <c r="I14" s="21" t="str">
        <f>C14</f>
        <v>Select</v>
      </c>
      <c r="J14" s="35"/>
    </row>
    <row r="15" spans="1:10" x14ac:dyDescent="0.3">
      <c r="A15" s="42" t="s">
        <v>17</v>
      </c>
      <c r="B15" s="11" t="s">
        <v>1</v>
      </c>
      <c r="C15" s="41"/>
      <c r="D15" s="11" t="s">
        <v>1</v>
      </c>
      <c r="E15" s="41"/>
      <c r="F15" s="11" t="s">
        <v>1</v>
      </c>
      <c r="G15" s="41"/>
      <c r="H15" s="15" t="s">
        <v>1</v>
      </c>
      <c r="I15" s="41"/>
      <c r="J15" s="35"/>
    </row>
    <row r="16" spans="1:10" x14ac:dyDescent="0.3">
      <c r="A16" s="42"/>
      <c r="B16" s="11" t="s">
        <v>2</v>
      </c>
      <c r="C16" s="41"/>
      <c r="D16" s="11" t="s">
        <v>2</v>
      </c>
      <c r="E16" s="41"/>
      <c r="F16" s="11" t="s">
        <v>2</v>
      </c>
      <c r="G16" s="41"/>
      <c r="H16" s="15" t="s">
        <v>2</v>
      </c>
      <c r="I16" s="41"/>
      <c r="J16" s="35"/>
    </row>
    <row r="17" spans="1:10" ht="15" thickBot="1" x14ac:dyDescent="0.35">
      <c r="A17" s="23"/>
      <c r="B17" s="10"/>
      <c r="C17" s="10"/>
      <c r="D17" s="10"/>
      <c r="E17" s="10"/>
      <c r="F17" s="10"/>
      <c r="G17" s="10"/>
      <c r="H17" s="10"/>
      <c r="I17" s="10"/>
      <c r="J17" s="35"/>
    </row>
    <row r="18" spans="1:10" ht="15" thickBot="1" x14ac:dyDescent="0.35">
      <c r="A18" s="18"/>
      <c r="B18" s="14"/>
      <c r="C18" s="14"/>
      <c r="D18" s="14"/>
      <c r="E18" s="14"/>
      <c r="F18" s="14"/>
      <c r="G18" s="14"/>
      <c r="H18" s="14"/>
      <c r="I18" s="37" t="s">
        <v>39</v>
      </c>
      <c r="J18" s="38">
        <f>(C16*C15)+(E16*E15)+(G15*G16)+(I16*I15)</f>
        <v>0</v>
      </c>
    </row>
    <row r="19" spans="1:10" ht="15" thickBot="1" x14ac:dyDescent="0.35">
      <c r="A19" s="23"/>
      <c r="B19" s="10"/>
      <c r="C19" s="10"/>
      <c r="D19" s="10"/>
      <c r="E19" s="10"/>
      <c r="F19" s="10"/>
      <c r="G19" s="10"/>
      <c r="H19" s="10"/>
      <c r="I19" s="10"/>
      <c r="J19" s="35"/>
    </row>
    <row r="20" spans="1:10" ht="30" customHeight="1" x14ac:dyDescent="0.3">
      <c r="A20" s="23"/>
      <c r="B20" s="10"/>
      <c r="C20" s="10"/>
      <c r="D20" s="10"/>
      <c r="E20" s="10"/>
      <c r="F20" s="10"/>
      <c r="G20" s="11"/>
      <c r="H20" s="46" t="s">
        <v>37</v>
      </c>
      <c r="I20" s="47"/>
      <c r="J20" s="17">
        <f>J11+J18</f>
        <v>0</v>
      </c>
    </row>
    <row r="21" spans="1:10" ht="15" thickBot="1" x14ac:dyDescent="0.35">
      <c r="A21" s="18"/>
      <c r="B21" s="14"/>
      <c r="C21" s="14"/>
      <c r="D21" s="14"/>
      <c r="E21" s="14"/>
      <c r="F21" s="14"/>
      <c r="G21" s="12"/>
      <c r="H21" s="18"/>
      <c r="I21" s="27" t="s">
        <v>26</v>
      </c>
      <c r="J21" s="19" t="str">
        <f>IF(J20&gt;0,Data!I25,"")</f>
        <v/>
      </c>
    </row>
    <row r="22" spans="1:10" ht="15" thickBot="1" x14ac:dyDescent="0.35">
      <c r="C22" s="7"/>
    </row>
    <row r="23" spans="1:10" x14ac:dyDescent="0.3">
      <c r="I23" s="53" t="s">
        <v>44</v>
      </c>
      <c r="J23" s="54"/>
    </row>
    <row r="24" spans="1:10" x14ac:dyDescent="0.3">
      <c r="I24" s="29" t="s">
        <v>28</v>
      </c>
      <c r="J24" s="24" t="s">
        <v>29</v>
      </c>
    </row>
    <row r="25" spans="1:10" x14ac:dyDescent="0.3">
      <c r="I25" s="28" t="str">
        <f>IF(C10&lt;&gt;"Select",C10,"")</f>
        <v/>
      </c>
      <c r="J25" s="25" t="str">
        <f>IF(C10&lt;&gt;"Select",IF(C11&gt;0,C11,""),"")</f>
        <v/>
      </c>
    </row>
    <row r="26" spans="1:10" x14ac:dyDescent="0.3">
      <c r="I26" s="28" t="str">
        <f>IF(C14&lt;&gt;"Select",C14,"")</f>
        <v/>
      </c>
      <c r="J26" s="25" t="str">
        <f>IF(C14&lt;&gt;"Select",IF(C15&gt;0,C15+E15+G15+I15,""),"")</f>
        <v/>
      </c>
    </row>
    <row r="27" spans="1:10" ht="15" thickBot="1" x14ac:dyDescent="0.35">
      <c r="I27" s="30" t="str">
        <f>IF(J20&gt;0,J21,"")</f>
        <v/>
      </c>
      <c r="J27" s="26" t="str">
        <f>IF(J21&lt;&gt;"",IF(J20&gt;0,1,""),"")</f>
        <v/>
      </c>
    </row>
    <row r="28" spans="1:10" ht="15" thickBot="1" x14ac:dyDescent="0.35">
      <c r="I28" s="51" t="s">
        <v>43</v>
      </c>
      <c r="J28" s="52"/>
    </row>
  </sheetData>
  <mergeCells count="11">
    <mergeCell ref="I28:J28"/>
    <mergeCell ref="I23:J23"/>
    <mergeCell ref="B9:C9"/>
    <mergeCell ref="D9:E9"/>
    <mergeCell ref="H9:I9"/>
    <mergeCell ref="A11:A12"/>
    <mergeCell ref="D2:J5"/>
    <mergeCell ref="H20:I20"/>
    <mergeCell ref="A15:A16"/>
    <mergeCell ref="F9:G9"/>
    <mergeCell ref="A6:J6"/>
  </mergeCells>
  <dataValidations count="2">
    <dataValidation type="list" allowBlank="1" showInputMessage="1" showErrorMessage="1" sqref="C13 G12:G13 E12:E13 I13" xr:uid="{00000000-0002-0000-0000-000000000000}">
      <formula1>$C$9:$C$16</formula1>
    </dataValidation>
    <dataValidation type="list" allowBlank="1" showErrorMessage="1" error="No more than 3 subs may be connected" promptTitle="No more than 3" sqref="C11" xr:uid="{00000000-0002-0000-0000-000001000000}">
      <formula1>"0,1,2,3"</formula1>
    </dataValidation>
  </dataValidations>
  <hyperlinks>
    <hyperlink ref="I28:J28" r:id="rId1" display="QUICK ORDER PAD (paste to quick order)" xr:uid="{00000000-0004-0000-0000-000000000000}"/>
  </hyperlinks>
  <pageMargins left="0.7" right="0.7" top="0.75" bottom="0.75" header="0.3" footer="0.3"/>
  <pageSetup scale="69" orientation="landscape"/>
  <headerFooter>
    <oddFooter>&amp;R&amp;D, &amp;T</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2000000}">
          <x14:formula1>
            <xm:f>Data!$B$3:$B$6</xm:f>
          </x14:formula1>
          <xm:sqref>C14</xm:sqref>
        </x14:dataValidation>
        <x14:dataValidation type="list" allowBlank="1" showInputMessage="1" showErrorMessage="1" xr:uid="{00000000-0002-0000-0000-000003000000}">
          <x14:formula1>
            <xm:f>Data!$A$3:$A$7</xm:f>
          </x14:formula1>
          <xm:sqref>C10</xm:sqref>
        </x14:dataValidation>
        <x14:dataValidation type="list" allowBlank="1" showInputMessage="1" showErrorMessage="1" xr:uid="{00000000-0002-0000-0000-000004000000}">
          <x14:formula1>
            <xm:f>IF(C14=Data!D2,Data!D3:D7,(IF(C14=Data!E2,Data!E3:E7,Data!F3:F7)))</xm:f>
          </x14:formula1>
          <xm:sqref>C16</xm:sqref>
        </x14:dataValidation>
        <x14:dataValidation type="list" allowBlank="1" showInputMessage="1" showErrorMessage="1" xr:uid="{00000000-0002-0000-0000-000005000000}">
          <x14:formula1>
            <xm:f>IF(C14=Data!D2,Data!D3:D7,(IF(C14=Data!E2,Data!E3:E7,Data!F3:F7)))</xm:f>
          </x14:formula1>
          <xm:sqref>E16</xm:sqref>
        </x14:dataValidation>
        <x14:dataValidation type="list" allowBlank="1" showInputMessage="1" showErrorMessage="1" xr:uid="{00000000-0002-0000-0000-000006000000}">
          <x14:formula1>
            <xm:f>IF(C14=Data!D2,Data!D3:D7,(IF(C14=Data!E2,Data!E3:E7,Data!F3:F7)))</xm:f>
          </x14:formula1>
          <xm:sqref>G16</xm:sqref>
        </x14:dataValidation>
        <x14:dataValidation type="list" allowBlank="1" showInputMessage="1" showErrorMessage="1" xr:uid="{00000000-0002-0000-0000-000007000000}">
          <x14:formula1>
            <xm:f>IF(C14=Data!D2,Data!D3:D7,(IF(C14=Data!E2,Data!E3:E7,Data!F3:F7)))</xm:f>
          </x14:formula1>
          <xm:sqref>I16</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6"/>
  <sheetViews>
    <sheetView workbookViewId="0">
      <selection activeCell="A8" sqref="A8"/>
    </sheetView>
  </sheetViews>
  <sheetFormatPr defaultColWidth="8.77734375" defaultRowHeight="14.4" x14ac:dyDescent="0.3"/>
  <cols>
    <col min="1" max="1" width="24.109375" customWidth="1"/>
    <col min="2" max="2" width="23.6640625" customWidth="1"/>
    <col min="3" max="3" width="10" customWidth="1"/>
    <col min="4" max="6" width="18.6640625" customWidth="1"/>
    <col min="7" max="8" width="10.33203125" customWidth="1"/>
    <col min="9" max="13" width="12.6640625" customWidth="1"/>
  </cols>
  <sheetData>
    <row r="1" spans="1:13" s="3" customFormat="1" x14ac:dyDescent="0.3">
      <c r="A1" s="3" t="s">
        <v>13</v>
      </c>
      <c r="B1" s="3" t="s">
        <v>14</v>
      </c>
      <c r="D1" s="55" t="s">
        <v>12</v>
      </c>
      <c r="E1" s="55"/>
      <c r="F1" s="55"/>
      <c r="G1" s="4"/>
      <c r="H1" s="4"/>
      <c r="I1" s="55" t="s">
        <v>15</v>
      </c>
      <c r="J1" s="55"/>
      <c r="K1" s="55"/>
      <c r="L1" s="55"/>
      <c r="M1" s="55"/>
    </row>
    <row r="2" spans="1:13" x14ac:dyDescent="0.3">
      <c r="D2" s="1" t="s">
        <v>7</v>
      </c>
      <c r="E2" s="1" t="s">
        <v>6</v>
      </c>
      <c r="F2" s="1" t="s">
        <v>3</v>
      </c>
      <c r="G2" s="1"/>
      <c r="H2" s="1"/>
      <c r="I2" s="56" t="s">
        <v>9</v>
      </c>
      <c r="J2" s="56"/>
      <c r="K2" s="56" t="s">
        <v>10</v>
      </c>
      <c r="L2" s="56"/>
      <c r="M2" s="1" t="s">
        <v>16</v>
      </c>
    </row>
    <row r="3" spans="1:13" x14ac:dyDescent="0.3">
      <c r="A3" t="s">
        <v>4</v>
      </c>
      <c r="B3" t="s">
        <v>4</v>
      </c>
      <c r="D3" s="1"/>
      <c r="E3" s="1"/>
      <c r="F3" s="1"/>
      <c r="G3" s="1"/>
      <c r="H3" s="1"/>
      <c r="I3" s="56" t="s">
        <v>21</v>
      </c>
      <c r="J3" s="56"/>
      <c r="K3" s="56"/>
      <c r="L3" s="56"/>
      <c r="M3" s="5">
        <v>0.2</v>
      </c>
    </row>
    <row r="4" spans="1:13" x14ac:dyDescent="0.3">
      <c r="A4" t="s">
        <v>5</v>
      </c>
      <c r="B4" t="s">
        <v>7</v>
      </c>
      <c r="D4">
        <v>30</v>
      </c>
      <c r="E4">
        <v>30</v>
      </c>
      <c r="F4">
        <v>60</v>
      </c>
      <c r="H4" s="1"/>
      <c r="I4" s="2" t="s">
        <v>18</v>
      </c>
      <c r="J4" s="2" t="s">
        <v>19</v>
      </c>
      <c r="K4" s="2" t="s">
        <v>18</v>
      </c>
      <c r="L4" s="2" t="s">
        <v>19</v>
      </c>
    </row>
    <row r="5" spans="1:13" x14ac:dyDescent="0.3">
      <c r="A5" t="s">
        <v>41</v>
      </c>
      <c r="B5" t="s">
        <v>6</v>
      </c>
      <c r="D5">
        <v>15</v>
      </c>
      <c r="E5">
        <v>15</v>
      </c>
      <c r="F5">
        <v>30</v>
      </c>
      <c r="I5">
        <v>500</v>
      </c>
      <c r="J5">
        <f>I5*(1-$M$3)</f>
        <v>400</v>
      </c>
      <c r="K5">
        <v>1000</v>
      </c>
      <c r="L5">
        <f>K5*(1-$M$3)</f>
        <v>800</v>
      </c>
    </row>
    <row r="6" spans="1:13" x14ac:dyDescent="0.3">
      <c r="A6" t="s">
        <v>42</v>
      </c>
      <c r="B6" t="s">
        <v>3</v>
      </c>
      <c r="D6">
        <v>7.5</v>
      </c>
      <c r="E6">
        <v>7.5</v>
      </c>
      <c r="F6">
        <v>15</v>
      </c>
    </row>
    <row r="7" spans="1:13" x14ac:dyDescent="0.3">
      <c r="A7" t="s">
        <v>11</v>
      </c>
      <c r="D7">
        <v>3.75</v>
      </c>
      <c r="E7">
        <v>3.75</v>
      </c>
      <c r="F7">
        <v>7.5</v>
      </c>
      <c r="I7" s="56" t="s">
        <v>20</v>
      </c>
      <c r="J7" s="56"/>
      <c r="K7" s="56"/>
      <c r="L7" s="56"/>
    </row>
    <row r="8" spans="1:13" x14ac:dyDescent="0.3">
      <c r="I8" s="2" t="s">
        <v>18</v>
      </c>
      <c r="J8" s="2" t="s">
        <v>19</v>
      </c>
      <c r="K8" s="2" t="s">
        <v>18</v>
      </c>
      <c r="L8" s="2" t="s">
        <v>19</v>
      </c>
    </row>
    <row r="9" spans="1:13" x14ac:dyDescent="0.3">
      <c r="H9" s="6">
        <v>8</v>
      </c>
      <c r="I9">
        <v>275</v>
      </c>
      <c r="J9">
        <f t="shared" ref="J9:J15" si="0">I9*(1-$M$3)</f>
        <v>220</v>
      </c>
      <c r="K9">
        <v>475</v>
      </c>
      <c r="L9">
        <f t="shared" ref="L9:L15" si="1">K9*(1-$M$3)</f>
        <v>380</v>
      </c>
    </row>
    <row r="10" spans="1:13" x14ac:dyDescent="0.3">
      <c r="H10" s="6">
        <v>7</v>
      </c>
      <c r="I10">
        <v>325</v>
      </c>
      <c r="J10">
        <f t="shared" si="0"/>
        <v>260</v>
      </c>
      <c r="K10">
        <v>560</v>
      </c>
      <c r="L10">
        <f t="shared" si="1"/>
        <v>448</v>
      </c>
    </row>
    <row r="11" spans="1:13" x14ac:dyDescent="0.3">
      <c r="H11" s="6">
        <v>6</v>
      </c>
      <c r="I11">
        <v>380</v>
      </c>
      <c r="J11">
        <f t="shared" si="0"/>
        <v>304</v>
      </c>
      <c r="K11">
        <v>640</v>
      </c>
      <c r="L11">
        <f t="shared" si="1"/>
        <v>512</v>
      </c>
    </row>
    <row r="12" spans="1:13" x14ac:dyDescent="0.3">
      <c r="H12" s="6">
        <v>5</v>
      </c>
      <c r="I12">
        <v>440</v>
      </c>
      <c r="J12">
        <f t="shared" si="0"/>
        <v>352</v>
      </c>
      <c r="K12">
        <v>720</v>
      </c>
      <c r="L12">
        <f t="shared" si="1"/>
        <v>576</v>
      </c>
    </row>
    <row r="13" spans="1:13" x14ac:dyDescent="0.3">
      <c r="H13" s="6">
        <v>4</v>
      </c>
      <c r="I13">
        <v>500</v>
      </c>
      <c r="J13">
        <f t="shared" si="0"/>
        <v>400</v>
      </c>
      <c r="K13">
        <v>800</v>
      </c>
      <c r="L13">
        <f t="shared" si="1"/>
        <v>640</v>
      </c>
    </row>
    <row r="14" spans="1:13" x14ac:dyDescent="0.3">
      <c r="H14" s="6">
        <v>3</v>
      </c>
      <c r="I14">
        <v>600</v>
      </c>
      <c r="J14">
        <f t="shared" si="0"/>
        <v>480</v>
      </c>
      <c r="K14">
        <v>900</v>
      </c>
      <c r="L14">
        <f t="shared" si="1"/>
        <v>720</v>
      </c>
    </row>
    <row r="15" spans="1:13" x14ac:dyDescent="0.3">
      <c r="H15" s="6">
        <v>2</v>
      </c>
      <c r="I15">
        <v>700</v>
      </c>
      <c r="J15">
        <f t="shared" si="0"/>
        <v>560</v>
      </c>
      <c r="K15">
        <v>1000</v>
      </c>
      <c r="L15">
        <f t="shared" si="1"/>
        <v>800</v>
      </c>
    </row>
    <row r="17" spans="8:9" x14ac:dyDescent="0.3">
      <c r="H17" s="1" t="s">
        <v>22</v>
      </c>
    </row>
    <row r="18" spans="8:9" x14ac:dyDescent="0.3">
      <c r="H18" t="s">
        <v>30</v>
      </c>
      <c r="I18" t="e">
        <f>VLOOKUP(ROUND('70V Landscape System'!C12,0),Data!H9:L15,3,FALSE)</f>
        <v>#VALUE!</v>
      </c>
    </row>
    <row r="19" spans="8:9" x14ac:dyDescent="0.3">
      <c r="H19" t="s">
        <v>31</v>
      </c>
      <c r="I19" t="e">
        <f>VLOOKUP(ROUND('70V Landscape System'!C12,0),Data!H9:L15,5,FALSE)</f>
        <v>#VALUE!</v>
      </c>
    </row>
    <row r="21" spans="8:9" x14ac:dyDescent="0.3">
      <c r="H21" s="1" t="s">
        <v>23</v>
      </c>
    </row>
    <row r="22" spans="8:9" x14ac:dyDescent="0.3">
      <c r="I22">
        <f>'70V Landscape System'!J18</f>
        <v>0</v>
      </c>
    </row>
    <row r="24" spans="8:9" x14ac:dyDescent="0.3">
      <c r="H24" s="1" t="s">
        <v>24</v>
      </c>
    </row>
    <row r="25" spans="8:9" x14ac:dyDescent="0.3">
      <c r="I25" s="1" t="str">
        <f>IF(I22&lt;=J5,H18,IF(L5&gt;=I22,H19,IF(I22&gt;L5,"N/A")))</f>
        <v>CR-CDi1000-LSCAPE</v>
      </c>
    </row>
    <row r="26" spans="8:9" x14ac:dyDescent="0.3">
      <c r="I26" t="e">
        <f>VLOOKUP(I25,H18:I19,2,FALSE)</f>
        <v>#VALUE!</v>
      </c>
    </row>
  </sheetData>
  <mergeCells count="6">
    <mergeCell ref="D1:F1"/>
    <mergeCell ref="I1:M1"/>
    <mergeCell ref="I3:L3"/>
    <mergeCell ref="I7:L7"/>
    <mergeCell ref="K2:L2"/>
    <mergeCell ref="I2:J2"/>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70V Landscape System</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Harper</dc:creator>
  <cp:lastModifiedBy>Emily Tsai</cp:lastModifiedBy>
  <cp:lastPrinted>2016-04-08T15:07:31Z</cp:lastPrinted>
  <dcterms:created xsi:type="dcterms:W3CDTF">2016-03-09T19:49:57Z</dcterms:created>
  <dcterms:modified xsi:type="dcterms:W3CDTF">2020-11-18T00:00:45Z</dcterms:modified>
</cp:coreProperties>
</file>